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workbook.xml" ContentType="application/vnd.openxmlformats-officedocument.spreadsheetml.sheet.main+xml"/>
  <Override PartName="/xl/drawings/vmlDrawing5.vml" ContentType="application/vnd.openxmlformats-officedocument.vmlDrawing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comments2.xml" ContentType="application/vnd.openxmlformats-officedocument.spreadsheetml.comments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xl/comments5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4"/>
  </bookViews>
  <sheets>
    <sheet name="LTN_2020" sheetId="1" state="visible" r:id="rId2"/>
    <sheet name="NTNF_2027" sheetId="2" state="visible" r:id="rId3"/>
    <sheet name="LFT_2023" sheetId="3" state="visible" r:id="rId4"/>
    <sheet name="NTNB_princ_2024" sheetId="4" state="visible" r:id="rId5"/>
    <sheet name="NTNB_2026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7" authorId="0">
      <text>
        <r>
          <rPr>
            <sz val="10"/>
            <rFont val="Arial"/>
            <family val="2"/>
          </rPr>
          <t xml:space="preserve">A contar a partir do dia 12/05/2017 (inclusive) até o dia 01/01/2020 (exclusivo).
www.dias-uteis.com</t>
        </r>
      </text>
    </comment>
    <comment ref="B7" authorId="0">
      <text>
        <r>
          <rPr>
            <sz val="10"/>
            <rFont val="Arial"/>
            <family val="2"/>
          </rPr>
          <t xml:space="preserve">http://www.anbima.com.br/feriados/feriados.asp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H5" authorId="0">
      <text>
        <r>
          <rPr>
            <sz val="10"/>
            <rFont val="Arial"/>
            <family val="2"/>
          </rPr>
          <t xml:space="preserve">Dias úteis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A8" authorId="0">
      <text>
        <r>
          <rPr>
            <sz val="10"/>
            <rFont val="Arial"/>
            <family val="2"/>
          </rPr>
          <t xml:space="preserve">O deságio (ágio) do Tesouro Selic (LFT) é uma taxa acrescida (deduzida) à variação da SELIC para aferir a rentabilidade do título de acordo com uma menor
(maior) demanda pelo Tesouro Selic (LFT).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B7" authorId="0">
      <text>
        <r>
          <rPr>
            <sz val="10"/>
            <rFont val="Arial"/>
            <family val="2"/>
          </rPr>
          <t xml:space="preserve">http://www.anbima.com.br/feriados/feriados.asp</t>
        </r>
      </text>
    </comment>
    <comment ref="C17" authorId="0">
      <text>
        <r>
          <rPr>
            <sz val="10"/>
            <rFont val="Arial"/>
            <family val="2"/>
          </rPr>
          <t xml:space="preserve">Truncamento em seis casas decimais.</t>
        </r>
      </text>
    </comment>
    <comment ref="C19" authorId="0">
      <text>
        <r>
          <rPr>
            <sz val="10"/>
            <rFont val="Arial"/>
            <family val="2"/>
          </rPr>
          <t xml:space="preserve">Projeção do IPCA em
http://www.anbima.com.br/pt_br/informar/estatisticas/precos-e-indices/projecao-de-inflacao-gp-m.htm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/>
  </authors>
  <commentList>
    <comment ref="B7" authorId="0">
      <text>
        <r>
          <rPr>
            <sz val="10"/>
            <rFont val="Arial"/>
            <family val="2"/>
          </rPr>
          <t xml:space="preserve">http://www.anbima.com.br/feriados/feriados.asp</t>
        </r>
      </text>
    </comment>
    <comment ref="C17" authorId="0">
      <text>
        <r>
          <rPr>
            <sz val="10"/>
            <rFont val="Arial"/>
            <family val="2"/>
          </rPr>
          <t xml:space="preserve">Truncamento em seis casas decimais.</t>
        </r>
      </text>
    </comment>
    <comment ref="C19" authorId="0">
      <text>
        <r>
          <rPr>
            <sz val="10"/>
            <rFont val="Arial"/>
            <family val="2"/>
          </rPr>
          <t xml:space="preserve">Projeção do IPCA em
http://www.anbima.com.br/pt_br/informar/estatisticas/precos-e-indices/projecao-de-inflacao-gp-m.htm</t>
        </r>
      </text>
    </comment>
    <comment ref="H5" authorId="0">
      <text>
        <r>
          <rPr>
            <sz val="10"/>
            <rFont val="Arial"/>
            <family val="2"/>
          </rPr>
          <t xml:space="preserve">Dias úteis</t>
        </r>
      </text>
    </comment>
  </commentList>
</comments>
</file>

<file path=xl/sharedStrings.xml><?xml version="1.0" encoding="utf-8"?>
<sst xmlns="http://schemas.openxmlformats.org/spreadsheetml/2006/main" count="106" uniqueCount="53">
  <si>
    <t xml:space="preserve">LTN 2020</t>
  </si>
  <si>
    <t xml:space="preserve">http://www.tesouro.gov.br/documents/10180/410323/LTN_novidades.pdf</t>
  </si>
  <si>
    <t xml:space="preserve">Vencimento</t>
  </si>
  <si>
    <t xml:space="preserve">Dados do dia</t>
  </si>
  <si>
    <t xml:space="preserve">Dias uteis</t>
  </si>
  <si>
    <t xml:space="preserve">Taxa de rendimento (%a.a.)</t>
  </si>
  <si>
    <t xml:space="preserve">Preço unitário</t>
  </si>
  <si>
    <t xml:space="preserve">Rentabilidade bruta</t>
  </si>
  <si>
    <t xml:space="preserve">NTNF 2027</t>
  </si>
  <si>
    <t xml:space="preserve">http://www.tesouro.gov.br/documents/10180/410323/NTN-F_novidades.pdf</t>
  </si>
  <si>
    <t xml:space="preserve">Pagamento de cupons</t>
  </si>
  <si>
    <t xml:space="preserve">Evento</t>
  </si>
  <si>
    <t xml:space="preserve">D.U.</t>
  </si>
  <si>
    <t xml:space="preserve">D.U./252</t>
  </si>
  <si>
    <t xml:space="preserve">Fluxos</t>
  </si>
  <si>
    <t xml:space="preserve">Valor presente</t>
  </si>
  <si>
    <t xml:space="preserve">Liquidação</t>
  </si>
  <si>
    <t xml:space="preserve">1o cupom</t>
  </si>
  <si>
    <t xml:space="preserve">2o cupom</t>
  </si>
  <si>
    <t xml:space="preserve">3o cupom</t>
  </si>
  <si>
    <t xml:space="preserve">4o cupom</t>
  </si>
  <si>
    <t xml:space="preserve">5o cupom</t>
  </si>
  <si>
    <t xml:space="preserve">6o cupom</t>
  </si>
  <si>
    <t xml:space="preserve">7o cupom</t>
  </si>
  <si>
    <t xml:space="preserve">8o cupom</t>
  </si>
  <si>
    <t xml:space="preserve">9o cupom</t>
  </si>
  <si>
    <t xml:space="preserve">10o cupom</t>
  </si>
  <si>
    <t xml:space="preserve">11o cupom</t>
  </si>
  <si>
    <t xml:space="preserve">12o cupom</t>
  </si>
  <si>
    <t xml:space="preserve">13o cupom</t>
  </si>
  <si>
    <t xml:space="preserve">14o cupom</t>
  </si>
  <si>
    <t xml:space="preserve">15o cupom</t>
  </si>
  <si>
    <t xml:space="preserve">16o cupom</t>
  </si>
  <si>
    <t xml:space="preserve">17o cupom</t>
  </si>
  <si>
    <t xml:space="preserve">18o cupom</t>
  </si>
  <si>
    <t xml:space="preserve">19o cupom</t>
  </si>
  <si>
    <t xml:space="preserve">20o cupom</t>
  </si>
  <si>
    <t xml:space="preserve">Resgate</t>
  </si>
  <si>
    <t xml:space="preserve">LFT_2023</t>
  </si>
  <si>
    <t xml:space="preserve">http://www.tesouro.gov.br/documents/10180/410323/LFT_novidades.pdf</t>
  </si>
  <si>
    <t xml:space="preserve">Ágio</t>
  </si>
  <si>
    <t xml:space="preserve">NTNB_princ_2024</t>
  </si>
  <si>
    <t xml:space="preserve">http://www.tesouro.gov.br/documents/10180/410323/NTN-B%20principal_novidades.pdf</t>
  </si>
  <si>
    <t xml:space="preserve">N. Índice IPCA 15/06/2000</t>
  </si>
  <si>
    <t xml:space="preserve">N. Índice IPCA 15/04/2017</t>
  </si>
  <si>
    <t xml:space="preserve">fator de variação do IPCA</t>
  </si>
  <si>
    <t xml:space="preserve">VNA até 15/04/2017</t>
  </si>
  <si>
    <t xml:space="preserve">VNA projetado</t>
  </si>
  <si>
    <t xml:space="preserve">Cotação </t>
  </si>
  <si>
    <t xml:space="preserve">Preço</t>
  </si>
  <si>
    <t xml:space="preserve">NTNB 2026</t>
  </si>
  <si>
    <t xml:space="preserve">http://www.tesouro.gov.br/documents/10180/410323/NTN-B_novidades.pdf</t>
  </si>
  <si>
    <t xml:space="preserve">Cotação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</si>
</sst>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0.00%"/>
    <numFmt numFmtId="167" formatCode="[$$-409]#,##0.00;[RED]\-[$$-409]#,##0.00"/>
    <numFmt numFmtId="168" formatCode="0.0000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/>
  <cols>
    <col collapsed="false" hidden="false" max="1025" min="1" style="1" width="11.5204081632653"/>
  </cols>
  <sheetData>
    <row r="1" customFormat="false" ht="12.8" hidden="false" customHeight="false" outlineLevel="0" collapsed="false">
      <c r="A1" s="2" t="s">
        <v>0</v>
      </c>
    </row>
    <row r="2" customFormat="false" ht="12.8" hidden="false" customHeight="false" outlineLevel="0" collapsed="false">
      <c r="A2" s="1" t="s">
        <v>1</v>
      </c>
    </row>
    <row r="4" customFormat="false" ht="12.8" hidden="false" customHeight="false" outlineLevel="0" collapsed="false">
      <c r="A4" s="1" t="s">
        <v>2</v>
      </c>
      <c r="B4" s="3" t="n">
        <v>43831</v>
      </c>
    </row>
    <row r="5" customFormat="false" ht="12.8" hidden="false" customHeight="false" outlineLevel="0" collapsed="false">
      <c r="C5" s="3"/>
    </row>
    <row r="6" customFormat="false" ht="12.8" hidden="false" customHeight="false" outlineLevel="0" collapsed="false">
      <c r="A6" s="1" t="s">
        <v>3</v>
      </c>
      <c r="B6" s="3" t="n">
        <v>42866</v>
      </c>
    </row>
    <row r="7" customFormat="false" ht="12.8" hidden="false" customHeight="false" outlineLevel="0" collapsed="false">
      <c r="A7" s="1" t="s">
        <v>4</v>
      </c>
      <c r="B7" s="1" t="n">
        <v>663</v>
      </c>
    </row>
    <row r="9" customFormat="false" ht="12.8" hidden="false" customHeight="false" outlineLevel="0" collapsed="false">
      <c r="A9" s="1" t="s">
        <v>5</v>
      </c>
      <c r="C9" s="4" t="n">
        <v>0.0938</v>
      </c>
    </row>
    <row r="10" customFormat="false" ht="12.8" hidden="false" customHeight="false" outlineLevel="0" collapsed="false">
      <c r="A10" s="1" t="s">
        <v>6</v>
      </c>
      <c r="C10" s="5" t="n">
        <v>789.87</v>
      </c>
    </row>
    <row r="12" customFormat="false" ht="12.8" hidden="false" customHeight="false" outlineLevel="0" collapsed="false">
      <c r="A12" s="1" t="s">
        <v>7</v>
      </c>
      <c r="C12" s="4" t="n">
        <f aca="false">1000/C10-1</f>
        <v>0.266031119044906</v>
      </c>
    </row>
    <row r="13" customFormat="false" ht="12.8" hidden="false" customHeight="false" outlineLevel="0" collapsed="false">
      <c r="A13" s="1" t="s">
        <v>5</v>
      </c>
      <c r="C13" s="4" t="n">
        <f aca="false">(1+C12)^(252/B7)-1</f>
        <v>0.0938005456201139</v>
      </c>
    </row>
    <row r="14" customFormat="false" ht="12.8" hidden="false" customHeight="false" outlineLevel="0" collapsed="false">
      <c r="A14" s="1" t="s">
        <v>6</v>
      </c>
      <c r="C14" s="5" t="n">
        <f aca="false">1000/(1+C13)^(B7/252)</f>
        <v>789.87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H24" activeCellId="0" sqref="H24"/>
    </sheetView>
  </sheetViews>
  <sheetFormatPr defaultRowHeight="12.8"/>
  <cols>
    <col collapsed="false" hidden="false" max="4" min="1" style="1" width="11.5204081632653"/>
    <col collapsed="false" hidden="false" max="5" min="5" style="1" width="11.3928571428571"/>
    <col collapsed="false" hidden="false" max="1025" min="6" style="1" width="11.5204081632653"/>
  </cols>
  <sheetData>
    <row r="1" customFormat="false" ht="12.8" hidden="false" customHeight="false" outlineLevel="0" collapsed="false">
      <c r="A1" s="2" t="s">
        <v>8</v>
      </c>
    </row>
    <row r="2" customFormat="false" ht="12.8" hidden="false" customHeight="false" outlineLevel="0" collapsed="false">
      <c r="A2" s="1" t="s">
        <v>9</v>
      </c>
    </row>
    <row r="4" customFormat="false" ht="12.8" hidden="false" customHeight="false" outlineLevel="0" collapsed="false">
      <c r="A4" s="1" t="s">
        <v>2</v>
      </c>
      <c r="B4" s="3" t="n">
        <v>46388</v>
      </c>
      <c r="F4" s="1" t="s">
        <v>10</v>
      </c>
    </row>
    <row r="5" customFormat="false" ht="12.8" hidden="false" customHeight="false" outlineLevel="0" collapsed="false">
      <c r="C5" s="3"/>
      <c r="F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</row>
    <row r="6" customFormat="false" ht="12.8" hidden="false" customHeight="false" outlineLevel="0" collapsed="false">
      <c r="A6" s="1" t="s">
        <v>3</v>
      </c>
      <c r="B6" s="3" t="n">
        <v>42866</v>
      </c>
      <c r="F6" s="1" t="s">
        <v>16</v>
      </c>
      <c r="G6" s="3" t="n">
        <v>42867</v>
      </c>
    </row>
    <row r="7" customFormat="false" ht="12.8" hidden="false" customHeight="false" outlineLevel="0" collapsed="false">
      <c r="F7" s="1" t="s">
        <v>17</v>
      </c>
      <c r="G7" s="3" t="n">
        <v>42917</v>
      </c>
      <c r="H7" s="1" t="n">
        <v>35</v>
      </c>
      <c r="I7" s="1" t="n">
        <f aca="false">H7/252</f>
        <v>0.138888888888889</v>
      </c>
      <c r="J7" s="5" t="n">
        <f aca="false">1000*((1.1)^0.5-1)</f>
        <v>48.8088481701516</v>
      </c>
      <c r="K7" s="5" t="n">
        <f aca="false">$J7*(1/(1+$C$8)^$I7)</f>
        <v>48.1633495717633</v>
      </c>
    </row>
    <row r="8" customFormat="false" ht="12.8" hidden="false" customHeight="false" outlineLevel="0" collapsed="false">
      <c r="A8" s="1" t="s">
        <v>5</v>
      </c>
      <c r="C8" s="4" t="n">
        <v>0.1006</v>
      </c>
      <c r="F8" s="1" t="s">
        <v>18</v>
      </c>
      <c r="G8" s="3" t="n">
        <v>43101</v>
      </c>
      <c r="H8" s="1" t="n">
        <v>159</v>
      </c>
      <c r="I8" s="1" t="n">
        <f aca="false">H8/252</f>
        <v>0.630952380952381</v>
      </c>
      <c r="J8" s="5" t="n">
        <f aca="false">1000*((1.1)^0.5-1)</f>
        <v>48.8088481701516</v>
      </c>
      <c r="K8" s="5" t="n">
        <f aca="false">$J8*(1/(1+$C$8)^$I8)</f>
        <v>45.944372190614</v>
      </c>
    </row>
    <row r="9" customFormat="false" ht="12.8" hidden="false" customHeight="false" outlineLevel="0" collapsed="false">
      <c r="A9" s="1" t="s">
        <v>6</v>
      </c>
      <c r="C9" s="5" t="n">
        <v>1033.69</v>
      </c>
      <c r="F9" s="1" t="s">
        <v>19</v>
      </c>
      <c r="G9" s="3" t="n">
        <v>43282</v>
      </c>
      <c r="H9" s="1" t="n">
        <v>287</v>
      </c>
      <c r="I9" s="1" t="n">
        <f aca="false">H9/252</f>
        <v>1.13888888888889</v>
      </c>
      <c r="J9" s="5" t="n">
        <f aca="false">1000*((1.1)^0.5-1)</f>
        <v>48.8088481701516</v>
      </c>
      <c r="K9" s="5" t="n">
        <f aca="false">$J9*(1/(1+$C$8)^$I9)</f>
        <v>43.7609936141771</v>
      </c>
    </row>
    <row r="10" customFormat="false" ht="12.8" hidden="false" customHeight="false" outlineLevel="0" collapsed="false">
      <c r="F10" s="1" t="s">
        <v>20</v>
      </c>
      <c r="G10" s="3" t="n">
        <v>43466</v>
      </c>
      <c r="H10" s="1" t="n">
        <v>411</v>
      </c>
      <c r="I10" s="1" t="n">
        <f aca="false">H10/252</f>
        <v>1.63095238095238</v>
      </c>
      <c r="J10" s="5" t="n">
        <f aca="false">1000*((1.1)^0.5-1)</f>
        <v>48.8088481701516</v>
      </c>
      <c r="K10" s="5" t="n">
        <f aca="false">$J10*(1/(1+$C$8)^$I10)</f>
        <v>41.7448411690114</v>
      </c>
    </row>
    <row r="11" customFormat="false" ht="12.8" hidden="false" customHeight="false" outlineLevel="0" collapsed="false">
      <c r="F11" s="1" t="s">
        <v>21</v>
      </c>
      <c r="G11" s="3" t="n">
        <v>43647</v>
      </c>
      <c r="H11" s="1" t="n">
        <v>538</v>
      </c>
      <c r="I11" s="1" t="n">
        <f aca="false">H11/252</f>
        <v>2.13492063492063</v>
      </c>
      <c r="J11" s="5" t="n">
        <f aca="false">1000*((1.1)^0.5-1)</f>
        <v>48.8088481701516</v>
      </c>
      <c r="K11" s="5" t="n">
        <f aca="false">$J11*(1/(1+$C$8)^$I11)</f>
        <v>39.7761607664311</v>
      </c>
    </row>
    <row r="12" customFormat="false" ht="12.8" hidden="false" customHeight="false" outlineLevel="0" collapsed="false">
      <c r="F12" s="1" t="s">
        <v>22</v>
      </c>
      <c r="G12" s="3" t="n">
        <v>43831</v>
      </c>
      <c r="H12" s="1" t="n">
        <v>666</v>
      </c>
      <c r="I12" s="1" t="n">
        <f aca="false">H12/252</f>
        <v>2.64285714285714</v>
      </c>
      <c r="J12" s="5" t="n">
        <f aca="false">1000*((1.1)^0.5-1)</f>
        <v>48.8088481701516</v>
      </c>
      <c r="K12" s="5" t="n">
        <f aca="false">$J12*(1/(1+$C$8)^$I12)</f>
        <v>37.8859092921042</v>
      </c>
    </row>
    <row r="13" customFormat="false" ht="12.8" hidden="false" customHeight="false" outlineLevel="0" collapsed="false">
      <c r="F13" s="1" t="s">
        <v>23</v>
      </c>
      <c r="G13" s="3" t="n">
        <v>44013</v>
      </c>
      <c r="H13" s="1" t="n">
        <v>794</v>
      </c>
      <c r="I13" s="1" t="n">
        <f aca="false">H13/252</f>
        <v>3.15079365079365</v>
      </c>
      <c r="J13" s="5" t="n">
        <f aca="false">1000*((1.1)^0.5-1)</f>
        <v>48.8088481701516</v>
      </c>
      <c r="K13" s="5" t="n">
        <f aca="false">$J13*(1/(1+$C$8)^$I13)</f>
        <v>36.0854867647482</v>
      </c>
    </row>
    <row r="14" customFormat="false" ht="12.8" hidden="false" customHeight="false" outlineLevel="0" collapsed="false">
      <c r="F14" s="1" t="s">
        <v>24</v>
      </c>
      <c r="G14" s="3" t="n">
        <v>44197</v>
      </c>
      <c r="H14" s="1" t="n">
        <v>919</v>
      </c>
      <c r="I14" s="1" t="n">
        <f aca="false">H14/252</f>
        <v>3.6468253968254</v>
      </c>
      <c r="J14" s="5" t="n">
        <f aca="false">1000*((1.1)^0.5-1)</f>
        <v>48.8088481701516</v>
      </c>
      <c r="K14" s="5" t="n">
        <f aca="false">$J14*(1/(1+$C$8)^$I14)</f>
        <v>34.4098682824347</v>
      </c>
    </row>
    <row r="15" customFormat="false" ht="12.8" hidden="false" customHeight="false" outlineLevel="0" collapsed="false">
      <c r="F15" s="1" t="s">
        <v>25</v>
      </c>
      <c r="G15" s="3" t="n">
        <v>44378</v>
      </c>
      <c r="H15" s="1" t="n">
        <v>1046</v>
      </c>
      <c r="I15" s="1" t="n">
        <f aca="false">H15/252</f>
        <v>4.15079365079365</v>
      </c>
      <c r="J15" s="5" t="n">
        <f aca="false">1000*((1.1)^0.5-1)</f>
        <v>48.8088481701516</v>
      </c>
      <c r="K15" s="5" t="n">
        <f aca="false">$J15*(1/(1+$C$8)^$I15)</f>
        <v>32.7871040929931</v>
      </c>
    </row>
    <row r="16" customFormat="false" ht="12.8" hidden="false" customHeight="false" outlineLevel="0" collapsed="false">
      <c r="F16" s="1" t="s">
        <v>26</v>
      </c>
      <c r="G16" s="3" t="n">
        <v>44562</v>
      </c>
      <c r="H16" s="1" t="n">
        <v>1173</v>
      </c>
      <c r="I16" s="1" t="n">
        <f aca="false">H16/252</f>
        <v>4.65476190476191</v>
      </c>
      <c r="J16" s="5" t="n">
        <f aca="false">1000*((1.1)^0.5-1)</f>
        <v>48.8088481701516</v>
      </c>
      <c r="K16" s="5" t="n">
        <f aca="false">$J16*(1/(1+$C$8)^$I16)</f>
        <v>31.2408692175529</v>
      </c>
    </row>
    <row r="17" customFormat="false" ht="12.8" hidden="false" customHeight="false" outlineLevel="0" collapsed="false">
      <c r="F17" s="1" t="s">
        <v>27</v>
      </c>
      <c r="G17" s="3" t="n">
        <v>44743</v>
      </c>
      <c r="H17" s="1" t="n">
        <v>1300</v>
      </c>
      <c r="I17" s="1" t="n">
        <f aca="false">H17/252</f>
        <v>5.15873015873016</v>
      </c>
      <c r="J17" s="5" t="n">
        <f aca="false">1000*((1.1)^0.5-1)</f>
        <v>48.8088481701516</v>
      </c>
      <c r="K17" s="5" t="n">
        <f aca="false">$J17*(1/(1+$C$8)^$I17)</f>
        <v>29.7675545452282</v>
      </c>
    </row>
    <row r="18" customFormat="false" ht="12.8" hidden="false" customHeight="false" outlineLevel="0" collapsed="false">
      <c r="F18" s="1" t="s">
        <v>28</v>
      </c>
      <c r="G18" s="3" t="n">
        <v>44927</v>
      </c>
      <c r="H18" s="1" t="n">
        <v>1427</v>
      </c>
      <c r="I18" s="1" t="n">
        <f aca="false">H18/252</f>
        <v>5.66269841269841</v>
      </c>
      <c r="J18" s="5" t="n">
        <f aca="false">1000*((1.1)^0.5-1)</f>
        <v>48.8088481701516</v>
      </c>
      <c r="K18" s="5" t="n">
        <f aca="false">$J18*(1/(1+$C$8)^$I18)</f>
        <v>28.363721170257</v>
      </c>
    </row>
    <row r="19" customFormat="false" ht="12.8" hidden="false" customHeight="false" outlineLevel="0" collapsed="false">
      <c r="F19" s="1" t="s">
        <v>29</v>
      </c>
      <c r="G19" s="3" t="n">
        <v>45108</v>
      </c>
      <c r="H19" s="1" t="n">
        <v>1554</v>
      </c>
      <c r="I19" s="1" t="n">
        <f aca="false">H19/252</f>
        <v>6.16666666666667</v>
      </c>
      <c r="J19" s="5" t="n">
        <f aca="false">1000*((1.1)^0.5-1)</f>
        <v>48.8088481701516</v>
      </c>
      <c r="K19" s="5" t="n">
        <f aca="false">$J19*(1/(1+$C$8)^$I19)</f>
        <v>27.0260923651535</v>
      </c>
    </row>
    <row r="20" customFormat="false" ht="12.8" hidden="false" customHeight="false" outlineLevel="0" collapsed="false">
      <c r="F20" s="1" t="s">
        <v>30</v>
      </c>
      <c r="G20" s="3" t="n">
        <v>45292</v>
      </c>
      <c r="H20" s="1" t="n">
        <v>1678</v>
      </c>
      <c r="I20" s="1" t="n">
        <f aca="false">H20/252</f>
        <v>6.65873015873016</v>
      </c>
      <c r="J20" s="5" t="n">
        <f aca="false">1000*((1.1)^0.5-1)</f>
        <v>48.8088481701516</v>
      </c>
      <c r="K20" s="5" t="n">
        <f aca="false">$J20*(1/(1+$C$8)^$I20)</f>
        <v>25.7809487405438</v>
      </c>
    </row>
    <row r="21" customFormat="false" ht="12.8" hidden="false" customHeight="false" outlineLevel="0" collapsed="false">
      <c r="F21" s="1" t="s">
        <v>31</v>
      </c>
      <c r="G21" s="3" t="n">
        <v>45474</v>
      </c>
      <c r="H21" s="1" t="n">
        <v>1806</v>
      </c>
      <c r="I21" s="1" t="n">
        <f aca="false">H21/252</f>
        <v>7.16666666666667</v>
      </c>
      <c r="J21" s="5" t="n">
        <f aca="false">1000*((1.1)^0.5-1)</f>
        <v>48.8088481701516</v>
      </c>
      <c r="K21" s="5" t="n">
        <f aca="false">$J21*(1/(1+$C$8)^$I21)</f>
        <v>24.5557808151495</v>
      </c>
    </row>
    <row r="22" customFormat="false" ht="12.8" hidden="false" customHeight="false" outlineLevel="0" collapsed="false">
      <c r="F22" s="1" t="s">
        <v>32</v>
      </c>
      <c r="G22" s="3" t="n">
        <v>45658</v>
      </c>
      <c r="H22" s="1" t="n">
        <v>1934</v>
      </c>
      <c r="I22" s="1" t="n">
        <f aca="false">H22/252</f>
        <v>7.67460317460318</v>
      </c>
      <c r="J22" s="5" t="n">
        <f aca="false">1000*((1.1)^0.5-1)</f>
        <v>48.8088481701516</v>
      </c>
      <c r="K22" s="5" t="n">
        <f aca="false">$J22*(1/(1+$C$8)^$I22)</f>
        <v>23.3888355898009</v>
      </c>
    </row>
    <row r="23" customFormat="false" ht="12.8" hidden="false" customHeight="false" outlineLevel="0" collapsed="false">
      <c r="F23" s="1" t="s">
        <v>33</v>
      </c>
      <c r="G23" s="3" t="n">
        <v>45839</v>
      </c>
      <c r="H23" s="1" t="n">
        <v>2060</v>
      </c>
      <c r="I23" s="1" t="n">
        <f aca="false">H23/252</f>
        <v>8.17460317460317</v>
      </c>
      <c r="J23" s="5" t="n">
        <f aca="false">1000*((1.1)^0.5-1)</f>
        <v>48.8088481701516</v>
      </c>
      <c r="K23" s="5" t="n">
        <f aca="false">$J23*(1/(1+$C$8)^$I23)</f>
        <v>22.294300306072</v>
      </c>
    </row>
    <row r="24" customFormat="false" ht="12.8" hidden="false" customHeight="false" outlineLevel="0" collapsed="false">
      <c r="F24" s="1" t="s">
        <v>34</v>
      </c>
      <c r="G24" s="3" t="n">
        <v>46023</v>
      </c>
      <c r="H24" s="1" t="n">
        <v>2189</v>
      </c>
      <c r="I24" s="1" t="n">
        <f aca="false">H24/252</f>
        <v>8.68650793650794</v>
      </c>
      <c r="J24" s="5" t="n">
        <f aca="false">1000*((1.1)^0.5-1)</f>
        <v>48.8088481701516</v>
      </c>
      <c r="K24" s="5" t="n">
        <f aca="false">$J24*(1/(1+$C$8)^$I24)</f>
        <v>21.2267499118172</v>
      </c>
    </row>
    <row r="25" customFormat="false" ht="12.8" hidden="false" customHeight="false" outlineLevel="0" collapsed="false">
      <c r="F25" s="1" t="s">
        <v>35</v>
      </c>
      <c r="G25" s="3" t="n">
        <v>46204</v>
      </c>
      <c r="H25" s="1" t="n">
        <v>2315</v>
      </c>
      <c r="I25" s="1" t="n">
        <f aca="false">H25/252</f>
        <v>9.18650793650794</v>
      </c>
      <c r="J25" s="5" t="n">
        <f aca="false">1000*((1.1)^0.5-1)</f>
        <v>48.8088481701516</v>
      </c>
      <c r="K25" s="5" t="n">
        <f aca="false">$J25*(1/(1+$C$8)^$I25)</f>
        <v>20.2333944859701</v>
      </c>
    </row>
    <row r="26" customFormat="false" ht="12.8" hidden="false" customHeight="false" outlineLevel="0" collapsed="false">
      <c r="F26" s="1" t="s">
        <v>36</v>
      </c>
      <c r="G26" s="3" t="n">
        <v>46388</v>
      </c>
      <c r="H26" s="1" t="n">
        <v>2442</v>
      </c>
      <c r="I26" s="1" t="n">
        <f aca="false">H26/252</f>
        <v>9.69047619047619</v>
      </c>
      <c r="J26" s="5" t="n">
        <f aca="false">1000*((1.1)^0.5-1)</f>
        <v>48.8088481701516</v>
      </c>
      <c r="K26" s="5" t="n">
        <f aca="false">$J26*(1/(1+$C$8)^$I26)</f>
        <v>19.2791906589407</v>
      </c>
    </row>
    <row r="27" customFormat="false" ht="12.8" hidden="false" customHeight="false" outlineLevel="0" collapsed="false">
      <c r="F27" s="1" t="s">
        <v>37</v>
      </c>
      <c r="G27" s="3" t="n">
        <v>46388</v>
      </c>
      <c r="H27" s="1" t="n">
        <v>2442</v>
      </c>
      <c r="I27" s="1" t="n">
        <f aca="false">H27/252</f>
        <v>9.69047619047619</v>
      </c>
      <c r="J27" s="5" t="n">
        <v>1000</v>
      </c>
      <c r="K27" s="5" t="n">
        <f aca="false">$J27*(1/(1+$C$8)^$I27)</f>
        <v>394.99376407597</v>
      </c>
    </row>
    <row r="29" customFormat="false" ht="12.8" hidden="false" customHeight="false" outlineLevel="0" collapsed="false">
      <c r="I29" s="1" t="s">
        <v>6</v>
      </c>
      <c r="K29" s="5" t="n">
        <f aca="false">SUM(K7:K27)</f>
        <v>1028.70928762673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2.8"/>
  <cols>
    <col collapsed="false" hidden="false" max="1025" min="1" style="1" width="11.5204081632653"/>
  </cols>
  <sheetData>
    <row r="1" customFormat="false" ht="12.8" hidden="false" customHeight="false" outlineLevel="0" collapsed="false">
      <c r="A1" s="2" t="s">
        <v>38</v>
      </c>
    </row>
    <row r="2" customFormat="false" ht="12.8" hidden="false" customHeight="false" outlineLevel="0" collapsed="false">
      <c r="A2" s="1" t="s">
        <v>39</v>
      </c>
    </row>
    <row r="4" customFormat="false" ht="12.8" hidden="false" customHeight="false" outlineLevel="0" collapsed="false">
      <c r="A4" s="1" t="s">
        <v>2</v>
      </c>
      <c r="B4" s="3" t="n">
        <v>44986</v>
      </c>
    </row>
    <row r="5" customFormat="false" ht="12.8" hidden="false" customHeight="false" outlineLevel="0" collapsed="false">
      <c r="C5" s="3"/>
    </row>
    <row r="6" customFormat="false" ht="12.8" hidden="false" customHeight="false" outlineLevel="0" collapsed="false">
      <c r="A6" s="1" t="s">
        <v>3</v>
      </c>
      <c r="B6" s="3" t="n">
        <v>42866</v>
      </c>
    </row>
    <row r="8" customFormat="false" ht="12.8" hidden="false" customHeight="false" outlineLevel="0" collapsed="false">
      <c r="A8" s="1" t="s">
        <v>40</v>
      </c>
      <c r="C8" s="4" t="n">
        <v>0.0006</v>
      </c>
    </row>
    <row r="9" customFormat="false" ht="12.8" hidden="false" customHeight="false" outlineLevel="0" collapsed="false">
      <c r="A9" s="1" t="s">
        <v>6</v>
      </c>
      <c r="C9" s="5" t="n">
        <v>8770.12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2.8"/>
  <cols>
    <col collapsed="false" hidden="false" max="1025" min="1" style="1" width="11.5204081632653"/>
  </cols>
  <sheetData>
    <row r="1" customFormat="false" ht="12.8" hidden="false" customHeight="false" outlineLevel="0" collapsed="false">
      <c r="A1" s="2" t="s">
        <v>41</v>
      </c>
    </row>
    <row r="2" customFormat="false" ht="12.8" hidden="false" customHeight="false" outlineLevel="0" collapsed="false">
      <c r="A2" s="1" t="s">
        <v>42</v>
      </c>
    </row>
    <row r="4" customFormat="false" ht="12.8" hidden="false" customHeight="false" outlineLevel="0" collapsed="false">
      <c r="A4" s="1" t="s">
        <v>2</v>
      </c>
      <c r="B4" s="3" t="n">
        <v>45519</v>
      </c>
    </row>
    <row r="5" customFormat="false" ht="12.8" hidden="false" customHeight="false" outlineLevel="0" collapsed="false">
      <c r="C5" s="3"/>
    </row>
    <row r="6" customFormat="false" ht="12.8" hidden="false" customHeight="false" outlineLevel="0" collapsed="false">
      <c r="A6" s="1" t="s">
        <v>3</v>
      </c>
      <c r="B6" s="3" t="n">
        <v>42866</v>
      </c>
    </row>
    <row r="7" customFormat="false" ht="12.8" hidden="false" customHeight="false" outlineLevel="0" collapsed="false">
      <c r="A7" s="1" t="s">
        <v>4</v>
      </c>
      <c r="B7" s="1" t="n">
        <v>1840</v>
      </c>
    </row>
    <row r="9" customFormat="false" ht="12.8" hidden="false" customHeight="false" outlineLevel="0" collapsed="false">
      <c r="A9" s="1" t="s">
        <v>5</v>
      </c>
      <c r="C9" s="4" t="n">
        <v>0.0514</v>
      </c>
    </row>
    <row r="10" customFormat="false" ht="12.8" hidden="false" customHeight="false" outlineLevel="0" collapsed="false">
      <c r="A10" s="1" t="s">
        <v>6</v>
      </c>
      <c r="C10" s="5" t="n">
        <v>2081.08</v>
      </c>
    </row>
    <row r="12" customFormat="false" ht="12.8" hidden="false" customHeight="false" outlineLevel="0" collapsed="false">
      <c r="A12" s="1" t="s">
        <v>43</v>
      </c>
      <c r="C12" s="1" t="n">
        <v>1614.62</v>
      </c>
    </row>
    <row r="13" customFormat="false" ht="12.8" hidden="false" customHeight="false" outlineLevel="0" collapsed="false">
      <c r="A13" s="1" t="s">
        <v>44</v>
      </c>
      <c r="C13" s="1" t="n">
        <v>4828.44</v>
      </c>
    </row>
    <row r="15" customFormat="false" ht="12.8" hidden="false" customHeight="false" outlineLevel="0" collapsed="false">
      <c r="A15" s="1" t="s">
        <v>45</v>
      </c>
      <c r="C15" s="1" t="n">
        <f aca="false">C13/C12</f>
        <v>2.99044976526985</v>
      </c>
    </row>
    <row r="17" customFormat="false" ht="12.8" hidden="false" customHeight="false" outlineLevel="0" collapsed="false">
      <c r="A17" s="1" t="s">
        <v>46</v>
      </c>
      <c r="C17" s="1" t="n">
        <f aca="false">INT(1000*C15*1000000)/1000000</f>
        <v>2990.449765</v>
      </c>
    </row>
    <row r="19" customFormat="false" ht="12.8" hidden="false" customHeight="false" outlineLevel="0" collapsed="false">
      <c r="A19" s="1" t="s">
        <v>47</v>
      </c>
      <c r="C19" s="1" t="n">
        <f aca="false">C17*(1+0.005)^(25/30)</f>
        <v>3002.90479066892</v>
      </c>
    </row>
    <row r="21" customFormat="false" ht="12.8" hidden="false" customHeight="false" outlineLevel="0" collapsed="false">
      <c r="A21" s="1" t="s">
        <v>48</v>
      </c>
      <c r="C21" s="1" t="n">
        <f aca="false">1/((1+C9)^(B7/252))</f>
        <v>0.693520410620033</v>
      </c>
    </row>
    <row r="23" customFormat="false" ht="12.8" hidden="false" customHeight="false" outlineLevel="0" collapsed="false">
      <c r="A23" s="1" t="s">
        <v>49</v>
      </c>
      <c r="C23" s="1" t="n">
        <f aca="false">C19*C21</f>
        <v>2082.57576347757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0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H27" activeCellId="0" sqref="H27"/>
    </sheetView>
  </sheetViews>
  <sheetFormatPr defaultRowHeight="12.8"/>
  <cols>
    <col collapsed="false" hidden="false" max="4" min="1" style="0" width="11.5204081632653"/>
    <col collapsed="false" hidden="false" max="5" min="5" style="0" width="11.3928571428571"/>
    <col collapsed="false" hidden="false" max="1025" min="6" style="0" width="11.5204081632653"/>
  </cols>
  <sheetData>
    <row r="1" customFormat="false" ht="12.8" hidden="false" customHeight="false" outlineLevel="0" collapsed="false">
      <c r="A1" s="6" t="s">
        <v>50</v>
      </c>
    </row>
    <row r="2" customFormat="false" ht="12.8" hidden="false" customHeight="false" outlineLevel="0" collapsed="false">
      <c r="A2" s="0" t="s">
        <v>51</v>
      </c>
    </row>
    <row r="4" customFormat="false" ht="12.8" hidden="false" customHeight="false" outlineLevel="0" collapsed="false">
      <c r="A4" s="0" t="s">
        <v>2</v>
      </c>
      <c r="B4" s="7" t="n">
        <v>42597</v>
      </c>
      <c r="F4" s="0" t="s">
        <v>10</v>
      </c>
    </row>
    <row r="5" customFormat="false" ht="12.8" hidden="false" customHeight="false" outlineLevel="0" collapsed="false">
      <c r="C5" s="7"/>
      <c r="F5" s="0" t="s">
        <v>11</v>
      </c>
      <c r="H5" s="0" t="s">
        <v>12</v>
      </c>
      <c r="I5" s="0" t="s">
        <v>13</v>
      </c>
      <c r="J5" s="0" t="s">
        <v>14</v>
      </c>
      <c r="K5" s="0" t="s">
        <v>15</v>
      </c>
    </row>
    <row r="6" customFormat="false" ht="12.8" hidden="false" customHeight="false" outlineLevel="0" collapsed="false">
      <c r="A6" s="0" t="s">
        <v>3</v>
      </c>
      <c r="B6" s="7" t="n">
        <v>42866</v>
      </c>
      <c r="F6" s="0" t="s">
        <v>16</v>
      </c>
      <c r="G6" s="7" t="n">
        <v>42867</v>
      </c>
    </row>
    <row r="7" customFormat="false" ht="12.8" hidden="false" customHeight="false" outlineLevel="0" collapsed="false">
      <c r="A7" s="0" t="s">
        <v>4</v>
      </c>
      <c r="B7" s="0" t="n">
        <v>2348</v>
      </c>
      <c r="F7" s="0" t="s">
        <v>17</v>
      </c>
      <c r="G7" s="7" t="n">
        <v>42917</v>
      </c>
      <c r="H7" s="0" t="n">
        <v>35</v>
      </c>
      <c r="I7" s="0" t="n">
        <f aca="false">H7/252</f>
        <v>0.138888888888889</v>
      </c>
      <c r="J7" s="8" t="n">
        <f aca="false">((1.06)^0.5-1)</f>
        <v>0.0295630140987</v>
      </c>
      <c r="K7" s="9" t="n">
        <f aca="false">$J7*(1/(1+$C$9)^$I7)</f>
        <v>0.0293559880908834</v>
      </c>
    </row>
    <row r="8" customFormat="false" ht="12.8" hidden="false" customHeight="false" outlineLevel="0" collapsed="false">
      <c r="F8" s="0" t="s">
        <v>18</v>
      </c>
      <c r="G8" s="7" t="n">
        <v>43101</v>
      </c>
      <c r="H8" s="0" t="n">
        <v>159</v>
      </c>
      <c r="I8" s="0" t="n">
        <f aca="false">H8/252</f>
        <v>0.630952380952381</v>
      </c>
      <c r="J8" s="8" t="n">
        <f aca="false">((1.06)^0.5-1)</f>
        <v>0.0295630140987</v>
      </c>
      <c r="K8" s="9" t="n">
        <f aca="false">$J8*(1/(1+$C$9)^$I8)</f>
        <v>0.028634122311287</v>
      </c>
    </row>
    <row r="9" customFormat="false" ht="12.8" hidden="false" customHeight="false" outlineLevel="0" collapsed="false">
      <c r="A9" s="0" t="s">
        <v>5</v>
      </c>
      <c r="C9" s="10" t="n">
        <v>0.0519</v>
      </c>
      <c r="F9" s="0" t="s">
        <v>19</v>
      </c>
      <c r="G9" s="7" t="n">
        <v>43282</v>
      </c>
      <c r="H9" s="0" t="n">
        <v>287</v>
      </c>
      <c r="I9" s="0" t="n">
        <f aca="false">H9/252</f>
        <v>1.13888888888889</v>
      </c>
      <c r="J9" s="8" t="n">
        <f aca="false">((1.06)^0.5-1)</f>
        <v>0.0295630140987</v>
      </c>
      <c r="K9" s="9" t="n">
        <f aca="false">$J9*(1/(1+$C$9)^$I9)</f>
        <v>0.0279075844575372</v>
      </c>
    </row>
    <row r="10" customFormat="false" ht="12.8" hidden="false" customHeight="false" outlineLevel="0" collapsed="false">
      <c r="A10" s="0" t="s">
        <v>6</v>
      </c>
      <c r="C10" s="9" t="n">
        <v>3207.69</v>
      </c>
      <c r="F10" s="0" t="s">
        <v>20</v>
      </c>
      <c r="G10" s="7" t="n">
        <v>43466</v>
      </c>
      <c r="H10" s="0" t="n">
        <v>411</v>
      </c>
      <c r="I10" s="0" t="n">
        <f aca="false">H10/252</f>
        <v>1.63095238095238</v>
      </c>
      <c r="J10" s="8" t="n">
        <f aca="false">((1.06)^0.5-1)</f>
        <v>0.0295630140987</v>
      </c>
      <c r="K10" s="9" t="n">
        <f aca="false">$J10*(1/(1+$C$9)^$I10)</f>
        <v>0.027221335023564</v>
      </c>
    </row>
    <row r="11" customFormat="false" ht="12.8" hidden="false" customHeight="false" outlineLevel="0" collapsed="false">
      <c r="F11" s="0" t="s">
        <v>21</v>
      </c>
      <c r="G11" s="7" t="n">
        <v>43647</v>
      </c>
      <c r="H11" s="0" t="n">
        <v>538</v>
      </c>
      <c r="I11" s="0" t="n">
        <f aca="false">H11/252</f>
        <v>2.13492063492063</v>
      </c>
      <c r="J11" s="8" t="n">
        <f aca="false">((1.06)^0.5-1)</f>
        <v>0.0295630140987</v>
      </c>
      <c r="K11" s="9" t="n">
        <f aca="false">$J11*(1/(1+$C$9)^$I11)</f>
        <v>0.0265359715469573</v>
      </c>
    </row>
    <row r="12" customFormat="false" ht="12.8" hidden="false" customHeight="false" outlineLevel="0" collapsed="false">
      <c r="A12" s="0" t="s">
        <v>43</v>
      </c>
      <c r="C12" s="0" t="n">
        <v>1614.62</v>
      </c>
      <c r="F12" s="0" t="s">
        <v>22</v>
      </c>
      <c r="G12" s="7" t="n">
        <v>43831</v>
      </c>
      <c r="H12" s="0" t="n">
        <v>666</v>
      </c>
      <c r="I12" s="0" t="n">
        <f aca="false">H12/252</f>
        <v>2.64285714285714</v>
      </c>
      <c r="J12" s="8" t="n">
        <f aca="false">((1.06)^0.5-1)</f>
        <v>0.0295630140987</v>
      </c>
      <c r="K12" s="9" t="n">
        <f aca="false">$J12*(1/(1+$C$9)^$I12)</f>
        <v>0.0258626703853117</v>
      </c>
    </row>
    <row r="13" customFormat="false" ht="12.8" hidden="false" customHeight="false" outlineLevel="0" collapsed="false">
      <c r="A13" s="0" t="s">
        <v>44</v>
      </c>
      <c r="C13" s="0" t="n">
        <v>4828.44</v>
      </c>
      <c r="F13" s="0" t="s">
        <v>23</v>
      </c>
      <c r="G13" s="7" t="n">
        <v>44013</v>
      </c>
      <c r="H13" s="0" t="n">
        <v>794</v>
      </c>
      <c r="I13" s="0" t="n">
        <f aca="false">H13/252</f>
        <v>3.15079365079365</v>
      </c>
      <c r="J13" s="8" t="n">
        <f aca="false">((1.06)^0.5-1)</f>
        <v>0.0295630140987</v>
      </c>
      <c r="K13" s="9" t="n">
        <f aca="false">$J13*(1/(1+$C$9)^$I13)</f>
        <v>0.0252064529944062</v>
      </c>
    </row>
    <row r="14" customFormat="false" ht="12.8" hidden="false" customHeight="false" outlineLevel="0" collapsed="false">
      <c r="F14" s="0" t="s">
        <v>24</v>
      </c>
      <c r="G14" s="7" t="n">
        <v>44197</v>
      </c>
      <c r="H14" s="0" t="n">
        <v>919</v>
      </c>
      <c r="I14" s="0" t="n">
        <f aca="false">H14/252</f>
        <v>3.6468253968254</v>
      </c>
      <c r="J14" s="8" t="n">
        <f aca="false">((1.06)^0.5-1)</f>
        <v>0.0295630140987</v>
      </c>
      <c r="K14" s="9" t="n">
        <f aca="false">$J14*(1/(1+$C$9)^$I14)</f>
        <v>0.0245816884175699</v>
      </c>
    </row>
    <row r="15" customFormat="false" ht="12.8" hidden="false" customHeight="false" outlineLevel="0" collapsed="false">
      <c r="A15" s="0" t="s">
        <v>45</v>
      </c>
      <c r="C15" s="0" t="n">
        <f aca="false">C13/C12</f>
        <v>2.99044976526985</v>
      </c>
      <c r="F15" s="0" t="s">
        <v>25</v>
      </c>
      <c r="G15" s="7" t="n">
        <v>44378</v>
      </c>
      <c r="H15" s="0" t="n">
        <v>1046</v>
      </c>
      <c r="I15" s="0" t="n">
        <f aca="false">H15/252</f>
        <v>4.15079365079365</v>
      </c>
      <c r="J15" s="8" t="n">
        <f aca="false">((1.06)^0.5-1)</f>
        <v>0.0295630140987</v>
      </c>
      <c r="K15" s="9" t="n">
        <f aca="false">$J15*(1/(1+$C$9)^$I15)</f>
        <v>0.0239627844798995</v>
      </c>
    </row>
    <row r="16" customFormat="false" ht="12.8" hidden="false" customHeight="false" outlineLevel="0" collapsed="false">
      <c r="F16" s="0" t="s">
        <v>26</v>
      </c>
      <c r="G16" s="7" t="n">
        <v>44562</v>
      </c>
      <c r="H16" s="0" t="n">
        <v>1173</v>
      </c>
      <c r="I16" s="0" t="n">
        <f aca="false">H16/252</f>
        <v>4.65476190476191</v>
      </c>
      <c r="J16" s="8" t="n">
        <f aca="false">((1.06)^0.5-1)</f>
        <v>0.0295630140987</v>
      </c>
      <c r="K16" s="9" t="n">
        <f aca="false">$J16*(1/(1+$C$9)^$I16)</f>
        <v>0.023359462957788</v>
      </c>
    </row>
    <row r="17" customFormat="false" ht="12.8" hidden="false" customHeight="false" outlineLevel="0" collapsed="false">
      <c r="A17" s="0" t="s">
        <v>46</v>
      </c>
      <c r="C17" s="0" t="n">
        <f aca="false">INT(1000*C15*1000000)/1000000</f>
        <v>2990.449765</v>
      </c>
      <c r="F17" s="0" t="s">
        <v>27</v>
      </c>
      <c r="G17" s="7" t="n">
        <v>44743</v>
      </c>
      <c r="H17" s="0" t="n">
        <v>1300</v>
      </c>
      <c r="I17" s="0" t="n">
        <f aca="false">H17/252</f>
        <v>5.15873015873016</v>
      </c>
      <c r="J17" s="8" t="n">
        <f aca="false">((1.06)^0.5-1)</f>
        <v>0.0295630140987</v>
      </c>
      <c r="K17" s="9" t="n">
        <f aca="false">$J17*(1/(1+$C$9)^$I17)</f>
        <v>0.022771331525933</v>
      </c>
    </row>
    <row r="18" customFormat="false" ht="12.8" hidden="false" customHeight="false" outlineLevel="0" collapsed="false">
      <c r="F18" s="0" t="s">
        <v>28</v>
      </c>
      <c r="G18" s="7" t="n">
        <v>44927</v>
      </c>
      <c r="H18" s="0" t="n">
        <v>1427</v>
      </c>
      <c r="I18" s="0" t="n">
        <f aca="false">H18/252</f>
        <v>5.66269841269841</v>
      </c>
      <c r="J18" s="8" t="n">
        <f aca="false">((1.06)^0.5-1)</f>
        <v>0.0295630140987</v>
      </c>
      <c r="K18" s="9" t="n">
        <f aca="false">$J18*(1/(1+$C$9)^$I18)</f>
        <v>0.0221980077367776</v>
      </c>
    </row>
    <row r="19" customFormat="false" ht="12.8" hidden="false" customHeight="false" outlineLevel="0" collapsed="false">
      <c r="A19" s="0" t="s">
        <v>47</v>
      </c>
      <c r="C19" s="0" t="n">
        <f aca="false">C17*(1+0.005)^(26/30)</f>
        <v>3003.40406924722</v>
      </c>
      <c r="F19" s="0" t="s">
        <v>29</v>
      </c>
      <c r="G19" s="7" t="n">
        <v>45108</v>
      </c>
      <c r="H19" s="0" t="n">
        <v>1554</v>
      </c>
      <c r="I19" s="0" t="n">
        <f aca="false">H19/252</f>
        <v>6.16666666666667</v>
      </c>
      <c r="J19" s="8" t="n">
        <f aca="false">((1.06)^0.5-1)</f>
        <v>0.0295630140987</v>
      </c>
      <c r="K19" s="9" t="n">
        <f aca="false">$J19*(1/(1+$C$9)^$I19)</f>
        <v>0.021639118771815</v>
      </c>
    </row>
    <row r="20" customFormat="false" ht="12.8" hidden="false" customHeight="false" outlineLevel="0" collapsed="false">
      <c r="F20" s="0" t="s">
        <v>30</v>
      </c>
      <c r="G20" s="7" t="n">
        <v>45292</v>
      </c>
      <c r="H20" s="0" t="n">
        <v>1678</v>
      </c>
      <c r="I20" s="0" t="n">
        <f aca="false">H20/252</f>
        <v>6.65873015873016</v>
      </c>
      <c r="J20" s="8" t="n">
        <f aca="false">((1.06)^0.5-1)</f>
        <v>0.0295630140987</v>
      </c>
      <c r="K20" s="9" t="n">
        <f aca="false">$J20*(1/(1+$C$9)^$I20)</f>
        <v>0.0211070113430465</v>
      </c>
    </row>
    <row r="21" customFormat="false" ht="12.8" hidden="false" customHeight="false" outlineLevel="0" collapsed="false">
      <c r="F21" s="0" t="s">
        <v>31</v>
      </c>
      <c r="G21" s="7" t="n">
        <v>45474</v>
      </c>
      <c r="H21" s="0" t="n">
        <v>1806</v>
      </c>
      <c r="I21" s="0" t="n">
        <f aca="false">H21/252</f>
        <v>7.16666666666667</v>
      </c>
      <c r="J21" s="8" t="n">
        <f aca="false">((1.06)^0.5-1)</f>
        <v>0.0295630140987</v>
      </c>
      <c r="K21" s="9" t="n">
        <f aca="false">$J21*(1/(1+$C$9)^$I21)</f>
        <v>0.0205714599979228</v>
      </c>
    </row>
    <row r="22" customFormat="false" ht="12.8" hidden="false" customHeight="false" outlineLevel="0" collapsed="false">
      <c r="F22" s="0" t="s">
        <v>32</v>
      </c>
      <c r="G22" s="7" t="n">
        <v>45658</v>
      </c>
      <c r="H22" s="0" t="n">
        <v>1934</v>
      </c>
      <c r="I22" s="0" t="n">
        <f aca="false">H22/252</f>
        <v>7.67460317460318</v>
      </c>
      <c r="J22" s="8" t="n">
        <f aca="false">((1.06)^0.5-1)</f>
        <v>0.0295630140987</v>
      </c>
      <c r="K22" s="9" t="n">
        <f aca="false">$J22*(1/(1+$C$9)^$I22)</f>
        <v>0.0200494972769108</v>
      </c>
    </row>
    <row r="23" customFormat="false" ht="12.8" hidden="false" customHeight="false" outlineLevel="0" collapsed="false">
      <c r="F23" s="0" t="s">
        <v>33</v>
      </c>
      <c r="G23" s="7" t="n">
        <v>45839</v>
      </c>
      <c r="H23" s="0" t="n">
        <v>2060</v>
      </c>
      <c r="I23" s="0" t="n">
        <f aca="false">H23/252</f>
        <v>8.17460317460317</v>
      </c>
      <c r="J23" s="8" t="n">
        <f aca="false">((1.06)^0.5-1)</f>
        <v>0.0295630140987</v>
      </c>
      <c r="K23" s="9" t="n">
        <f aca="false">$J23*(1/(1+$C$9)^$I23)</f>
        <v>0.0195486269960866</v>
      </c>
    </row>
    <row r="24" customFormat="false" ht="12.8" hidden="false" customHeight="false" outlineLevel="0" collapsed="false">
      <c r="F24" s="0" t="s">
        <v>34</v>
      </c>
      <c r="G24" s="7" t="n">
        <v>46023</v>
      </c>
      <c r="H24" s="0" t="n">
        <v>2189</v>
      </c>
      <c r="I24" s="0" t="n">
        <f aca="false">H24/252</f>
        <v>8.68650793650794</v>
      </c>
      <c r="J24" s="8" t="n">
        <f aca="false">((1.06)^0.5-1)</f>
        <v>0.0295630140987</v>
      </c>
      <c r="K24" s="9" t="n">
        <f aca="false">$J24*(1/(1+$C$9)^$I24)</f>
        <v>0.0190487916560699</v>
      </c>
    </row>
    <row r="25" customFormat="false" ht="12.8" hidden="false" customHeight="false" outlineLevel="0" collapsed="false">
      <c r="F25" s="0" t="s">
        <v>35</v>
      </c>
      <c r="G25" s="7" t="n">
        <v>46204</v>
      </c>
      <c r="H25" s="0" t="n">
        <v>2315</v>
      </c>
      <c r="I25" s="0" t="n">
        <f aca="false">H25/252</f>
        <v>9.18650793650794</v>
      </c>
      <c r="J25" s="8" t="n">
        <f aca="false">((1.06)^0.5-1)</f>
        <v>0.0295630140987</v>
      </c>
      <c r="K25" s="9" t="n">
        <f aca="false">$J25*(1/(1+$C$9)^$I25)</f>
        <v>0.0185729206906106</v>
      </c>
    </row>
    <row r="26" customFormat="false" ht="12.8" hidden="false" customHeight="false" outlineLevel="0" collapsed="false">
      <c r="F26" s="0" t="s">
        <v>37</v>
      </c>
      <c r="G26" s="7" t="n">
        <v>46249</v>
      </c>
      <c r="H26" s="0" t="n">
        <v>2348</v>
      </c>
      <c r="I26" s="0" t="n">
        <f aca="false">H26/252</f>
        <v>9.31746031746032</v>
      </c>
      <c r="J26" s="8" t="n">
        <v>1</v>
      </c>
      <c r="K26" s="9" t="n">
        <f aca="false">$J26*(1/(1+$C$9)^$I26)</f>
        <v>0.624099574539487</v>
      </c>
    </row>
    <row r="28" customFormat="false" ht="12.8" hidden="false" customHeight="false" outlineLevel="0" collapsed="false">
      <c r="J28" s="0" t="s">
        <v>52</v>
      </c>
      <c r="K28" s="9" t="n">
        <f aca="false">SUM(K7:K26)</f>
        <v>1.07223440119986</v>
      </c>
    </row>
    <row r="30" customFormat="false" ht="12.8" hidden="false" customHeight="false" outlineLevel="0" collapsed="false">
      <c r="G30" s="9"/>
      <c r="J30" s="0" t="s">
        <v>49</v>
      </c>
      <c r="K30" s="9" t="n">
        <f aca="false">C19*K28</f>
        <v>3220.35316375053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2017-05-11T14:03:15Z</dcterms:created>
  <dc:creator/>
  <dc:description/>
  <dc:language>en-US</dc:language>
  <cp:lastModifiedBy/>
  <dcterms:modified xsi:type="dcterms:W3CDTF">2017-05-12T01:50:06Z</dcterms:modified>
  <cp:revision>3</cp:revision>
  <dc:subject/>
  <dc:title/>
</cp:coreProperties>
</file>